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ardamone\Downloads\"/>
    </mc:Choice>
  </mc:AlternateContent>
  <bookViews>
    <workbookView xWindow="0" yWindow="0" windowWidth="20268" windowHeight="7680" activeTab="1"/>
  </bookViews>
  <sheets>
    <sheet name="Calculo Rectiverter" sheetId="2" r:id="rId1"/>
    <sheet name="Calculo Rectificador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C44" i="2" l="1"/>
  <c r="B44" i="2"/>
  <c r="B30" i="2"/>
  <c r="E7" i="2"/>
  <c r="F7" i="2" s="1"/>
  <c r="B22" i="2"/>
  <c r="F18" i="2"/>
  <c r="F17" i="2"/>
  <c r="F16" i="2"/>
  <c r="F15" i="2"/>
  <c r="F14" i="2"/>
  <c r="F13" i="2"/>
  <c r="F12" i="2"/>
  <c r="F11" i="2"/>
  <c r="F10" i="2"/>
  <c r="F9" i="2"/>
  <c r="F8" i="2"/>
  <c r="F6" i="2"/>
  <c r="F5" i="2"/>
  <c r="F4" i="2"/>
  <c r="F3" i="2"/>
  <c r="F15" i="6"/>
  <c r="F16" i="6"/>
  <c r="F17" i="6"/>
  <c r="B48" i="6"/>
  <c r="B57" i="6"/>
  <c r="B23" i="2" l="1"/>
  <c r="B42" i="6" l="1"/>
  <c r="B35" i="6"/>
  <c r="B21" i="6"/>
  <c r="B49" i="6" s="1"/>
  <c r="F18" i="6"/>
  <c r="F14" i="6"/>
  <c r="F13" i="6"/>
  <c r="F12" i="6"/>
  <c r="F11" i="6"/>
  <c r="F10" i="6"/>
  <c r="F9" i="6"/>
  <c r="F8" i="6"/>
  <c r="E7" i="6"/>
  <c r="F7" i="6" s="1"/>
  <c r="B22" i="6" s="1"/>
  <c r="F6" i="6"/>
  <c r="F5" i="6"/>
  <c r="F4" i="6"/>
  <c r="F3" i="6"/>
  <c r="B54" i="2"/>
  <c r="B36" i="2"/>
  <c r="C35" i="2"/>
  <c r="C37" i="2" s="1"/>
  <c r="F19" i="2"/>
  <c r="B24" i="2" s="1"/>
  <c r="B50" i="2" s="1"/>
  <c r="B23" i="6" l="1"/>
  <c r="B53" i="6" s="1"/>
  <c r="B59" i="6" s="1"/>
  <c r="B60" i="6" s="1"/>
  <c r="B30" i="6" s="1"/>
  <c r="C34" i="6"/>
  <c r="C36" i="6" s="1"/>
  <c r="B50" i="6"/>
  <c r="B34" i="6"/>
  <c r="B36" i="6" s="1"/>
  <c r="B44" i="6" s="1"/>
  <c r="C46" i="2"/>
  <c r="C47" i="2" s="1"/>
  <c r="B45" i="6" l="1"/>
  <c r="B37" i="6"/>
  <c r="B35" i="2" l="1"/>
  <c r="B37" i="2" s="1"/>
  <c r="B56" i="2"/>
  <c r="B57" i="2" s="1"/>
  <c r="B31" i="2" s="1"/>
  <c r="B38" i="2" l="1"/>
  <c r="B46" i="2"/>
  <c r="B47" i="2" s="1"/>
</calcChain>
</file>

<file path=xl/comments1.xml><?xml version="1.0" encoding="utf-8"?>
<comments xmlns="http://schemas.openxmlformats.org/spreadsheetml/2006/main">
  <authors>
    <author>Franco Albarracin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Se toma el 10% de la capacidad total de los Bancos. Y el voltaje que se van a cargar la bateria, se toma 54v.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La formula resta un modulo para redundancia
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&gt;20% - Se considera OK 
entre 15% y 20% - Advertencia
&lt;15% -  Sobrecargado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&gt;20% - Se considera OK 
entre 15% y 20% - Advertencia
&lt;15% -  Sobrecargado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Se divide por 48, ya que es el voltaje nominal del banco de bateria</t>
        </r>
      </text>
    </comment>
  </commentList>
</comments>
</file>

<file path=xl/comments2.xml><?xml version="1.0" encoding="utf-8"?>
<comments xmlns="http://schemas.openxmlformats.org/spreadsheetml/2006/main">
  <authors>
    <author>Franco Albarracin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&gt;20% - Se considera OK 
entre 15% y 20% - Advertencia
&lt;15% -  Sobrecargado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Soporta 4,3 Amp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&gt;20% - Se considera OK 
entre 15% y 20% - Advertencia
&lt;15% -  Sobrecargado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Franco Albarracin:</t>
        </r>
        <r>
          <rPr>
            <sz val="9"/>
            <color indexed="81"/>
            <rFont val="Tahoma"/>
            <family val="2"/>
          </rPr>
          <t xml:space="preserve">
Se divide por 48, ya que es el voltaje nominal del banco de bateria</t>
        </r>
      </text>
    </comment>
  </commentList>
</comments>
</file>

<file path=xl/sharedStrings.xml><?xml version="1.0" encoding="utf-8"?>
<sst xmlns="http://schemas.openxmlformats.org/spreadsheetml/2006/main" count="160" uniqueCount="73">
  <si>
    <t>Huawei 6730</t>
  </si>
  <si>
    <t>Huawei 5731</t>
  </si>
  <si>
    <t>CCR 2116</t>
  </si>
  <si>
    <t>Equipos Nodos Wiltel</t>
  </si>
  <si>
    <t>Servidor HP DL160</t>
  </si>
  <si>
    <t xml:space="preserve">Edfa 64 ports </t>
  </si>
  <si>
    <t>Equipo ISDBT</t>
  </si>
  <si>
    <t>Descripcion</t>
  </si>
  <si>
    <t>Cantidad de Placas:</t>
  </si>
  <si>
    <t>OLT ZTE C300</t>
  </si>
  <si>
    <t>DC</t>
  </si>
  <si>
    <t>AC</t>
  </si>
  <si>
    <t>Energia</t>
  </si>
  <si>
    <t>Consumo Prom (Watts)</t>
  </si>
  <si>
    <t>Cant Equipos</t>
  </si>
  <si>
    <t>Huawei 5720</t>
  </si>
  <si>
    <t>Huawei 5735 8/24 Port</t>
  </si>
  <si>
    <t>Corr. Maxima (Watt)</t>
  </si>
  <si>
    <t xml:space="preserve">Equipo Modulador IPQAM </t>
  </si>
  <si>
    <t>IP Analogico</t>
  </si>
  <si>
    <t>Amplificador Optico</t>
  </si>
  <si>
    <t>Consumo TOTAL</t>
  </si>
  <si>
    <t>DC (W)</t>
  </si>
  <si>
    <t>AC (W)</t>
  </si>
  <si>
    <t>Cantidad de Modulos</t>
  </si>
  <si>
    <t>Capacidad Total</t>
  </si>
  <si>
    <t>Cantidad de Bancos</t>
  </si>
  <si>
    <t>Consumo Total de Equipos (Watts)</t>
  </si>
  <si>
    <t>Capacidad por Modulo</t>
  </si>
  <si>
    <t>Equipos</t>
  </si>
  <si>
    <t>Total</t>
  </si>
  <si>
    <t>datos a cargar</t>
  </si>
  <si>
    <t>Resultado</t>
  </si>
  <si>
    <t>k= coef de Peukert ( 1,1 gel -  1,3 plomo ácido)</t>
  </si>
  <si>
    <t>Pasar a ampers</t>
  </si>
  <si>
    <t>ampers</t>
  </si>
  <si>
    <t>Calculo de Peukert</t>
  </si>
  <si>
    <t>H</t>
  </si>
  <si>
    <t>H = tiempo en horas (fabricante, base de tiempo para la capacidad nominal)</t>
  </si>
  <si>
    <t>C</t>
  </si>
  <si>
    <t>C= Capacidad de batería en Ah</t>
  </si>
  <si>
    <t>K</t>
  </si>
  <si>
    <t>I</t>
  </si>
  <si>
    <t>I= corriente solicitada a la batería (amperes)</t>
  </si>
  <si>
    <t>T (horas)</t>
  </si>
  <si>
    <t>Calculo</t>
  </si>
  <si>
    <t>Baterias</t>
  </si>
  <si>
    <t>--</t>
  </si>
  <si>
    <t>Capacidad x Banco (ah)</t>
  </si>
  <si>
    <t>Total por Carga</t>
  </si>
  <si>
    <t>Disp. en DC</t>
  </si>
  <si>
    <t>Disp. en AC</t>
  </si>
  <si>
    <t>CALCULO DE AUTONOMIA</t>
  </si>
  <si>
    <t>Disponibilidad estimada</t>
  </si>
  <si>
    <t>Carga TOTAL Requerida (Watts)</t>
  </si>
  <si>
    <t>Calculo carga Baterias al 10% (W)</t>
  </si>
  <si>
    <t>Calculo de baterias</t>
  </si>
  <si>
    <t>Capacidad (Watts)</t>
  </si>
  <si>
    <t>Inversor: Inversor CET e-one 10 - 48/230</t>
  </si>
  <si>
    <t>Rectificador FLATPACK S ELTEK - Potencia DC (W)</t>
  </si>
  <si>
    <t>AUTONOMIA BATERIAS NODO</t>
  </si>
  <si>
    <t>1200 (600 por fuente)</t>
  </si>
  <si>
    <t>26,3 (8 Port) /45 (24 Port)</t>
  </si>
  <si>
    <t>300 (150 cada fuente)</t>
  </si>
  <si>
    <t>1200 (600 cada fuente)</t>
  </si>
  <si>
    <t>1000 (500 cada fuente)</t>
  </si>
  <si>
    <t>Autonomia Baterias</t>
  </si>
  <si>
    <t>Resultados</t>
  </si>
  <si>
    <t>Carga total en ampers</t>
  </si>
  <si>
    <t>Potencia Total</t>
  </si>
  <si>
    <t>Potencia en AC</t>
  </si>
  <si>
    <t>Potencia en DC</t>
  </si>
  <si>
    <t>Rectiverter Eltek SmartPack2 Touch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</si>
</sst>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/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1" xfId="0" applyFill="1" applyBorder="1" applyAlignment="1"/>
    <xf numFmtId="0" fontId="0" fillId="0" borderId="0" xfId="0" applyFill="1" applyBorder="1" applyAlignment="1"/>
    <xf numFmtId="0" fontId="0" fillId="4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0" borderId="15" xfId="0" applyBorder="1"/>
    <xf numFmtId="0" fontId="0" fillId="0" borderId="5" xfId="0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0" fontId="0" fillId="0" borderId="15" xfId="0" applyBorder="1" applyAlignment="1">
      <alignment horizontal="left"/>
    </xf>
    <xf numFmtId="0" fontId="0" fillId="2" borderId="9" xfId="0" applyFill="1" applyBorder="1" applyAlignment="1">
      <alignment horizontal="right"/>
    </xf>
    <xf numFmtId="2" fontId="0" fillId="2" borderId="6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0" xfId="0" applyBorder="1" applyAlignment="1"/>
    <xf numFmtId="0" fontId="0" fillId="2" borderId="6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3" borderId="1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2"/>
  <sheetViews>
    <sheetView topLeftCell="A19" workbookViewId="0">
      <selection activeCell="F31" sqref="F31"/>
    </sheetView>
  </sheetViews>
  <sheetFormatPr baseColWidth="10" defaultRowHeight="14.4" x14ac:dyDescent="0.3"/>
  <cols>
    <col min="1" max="1" width="31" customWidth="1"/>
    <col min="2" max="2" width="23.109375" bestFit="1" customWidth="1"/>
    <col min="3" max="3" width="17.44140625" style="2" bestFit="1" customWidth="1"/>
    <col min="4" max="4" width="14" style="2" customWidth="1"/>
    <col min="5" max="5" width="26.44140625" style="2" customWidth="1"/>
    <col min="6" max="6" width="15.33203125" style="2" bestFit="1" customWidth="1"/>
    <col min="7" max="7" width="18.109375" style="2" bestFit="1" customWidth="1"/>
    <col min="8" max="8" width="7.6640625" customWidth="1"/>
    <col min="9" max="10" width="13" bestFit="1" customWidth="1"/>
  </cols>
  <sheetData>
    <row r="1" spans="1:9" x14ac:dyDescent="0.3">
      <c r="A1" s="54" t="s">
        <v>3</v>
      </c>
      <c r="B1" s="54"/>
      <c r="C1" s="54"/>
      <c r="D1" s="54"/>
      <c r="E1" s="54"/>
      <c r="F1" s="54"/>
    </row>
    <row r="2" spans="1:9" x14ac:dyDescent="0.3">
      <c r="A2" s="11" t="s">
        <v>7</v>
      </c>
      <c r="B2" s="11" t="s">
        <v>17</v>
      </c>
      <c r="C2" s="11" t="s">
        <v>14</v>
      </c>
      <c r="D2" s="11" t="s">
        <v>12</v>
      </c>
      <c r="E2" s="11" t="s">
        <v>13</v>
      </c>
      <c r="F2" s="11" t="s">
        <v>21</v>
      </c>
    </row>
    <row r="3" spans="1:9" x14ac:dyDescent="0.3">
      <c r="A3" s="1" t="s">
        <v>0</v>
      </c>
      <c r="B3" s="4" t="s">
        <v>61</v>
      </c>
      <c r="C3" s="31">
        <v>4</v>
      </c>
      <c r="D3" s="4" t="s">
        <v>11</v>
      </c>
      <c r="E3" s="4">
        <v>150</v>
      </c>
      <c r="F3" s="4">
        <f>E3*C3</f>
        <v>600</v>
      </c>
      <c r="H3" s="18"/>
      <c r="I3" t="s">
        <v>31</v>
      </c>
    </row>
    <row r="4" spans="1:9" x14ac:dyDescent="0.3">
      <c r="A4" s="1" t="s">
        <v>16</v>
      </c>
      <c r="B4" s="4" t="s">
        <v>62</v>
      </c>
      <c r="C4" s="31"/>
      <c r="D4" s="4" t="s">
        <v>11</v>
      </c>
      <c r="E4" s="4">
        <v>20</v>
      </c>
      <c r="F4" s="4">
        <f t="shared" ref="F4:F18" si="0">E4*C4</f>
        <v>0</v>
      </c>
      <c r="G4"/>
      <c r="H4" s="19"/>
      <c r="I4" t="s">
        <v>67</v>
      </c>
    </row>
    <row r="5" spans="1:9" x14ac:dyDescent="0.3">
      <c r="A5" s="1" t="s">
        <v>15</v>
      </c>
      <c r="B5" s="4" t="s">
        <v>63</v>
      </c>
      <c r="C5" s="31"/>
      <c r="D5" s="4" t="s">
        <v>11</v>
      </c>
      <c r="E5" s="4">
        <v>30</v>
      </c>
      <c r="F5" s="4">
        <f t="shared" si="0"/>
        <v>0</v>
      </c>
      <c r="G5"/>
    </row>
    <row r="6" spans="1:9" ht="15" thickBot="1" x14ac:dyDescent="0.35">
      <c r="A6" s="1" t="s">
        <v>1</v>
      </c>
      <c r="B6" s="4" t="s">
        <v>64</v>
      </c>
      <c r="C6" s="31"/>
      <c r="D6" s="4" t="s">
        <v>11</v>
      </c>
      <c r="E6" s="4">
        <v>40</v>
      </c>
      <c r="F6" s="4">
        <f t="shared" si="0"/>
        <v>0</v>
      </c>
      <c r="G6"/>
    </row>
    <row r="7" spans="1:9" ht="15" thickBot="1" x14ac:dyDescent="0.35">
      <c r="A7" s="1" t="s">
        <v>9</v>
      </c>
      <c r="B7" s="4"/>
      <c r="C7" s="31"/>
      <c r="D7" s="4" t="s">
        <v>10</v>
      </c>
      <c r="E7" s="4">
        <f>H7*((0.9+2)*54.3)</f>
        <v>0</v>
      </c>
      <c r="F7" s="23">
        <f t="shared" si="0"/>
        <v>0</v>
      </c>
      <c r="G7" s="29" t="s">
        <v>8</v>
      </c>
      <c r="H7" s="28"/>
    </row>
    <row r="8" spans="1:9" x14ac:dyDescent="0.3">
      <c r="A8" s="1" t="s">
        <v>2</v>
      </c>
      <c r="B8" s="4">
        <v>83</v>
      </c>
      <c r="C8" s="31"/>
      <c r="D8" s="4" t="s">
        <v>11</v>
      </c>
      <c r="E8" s="4">
        <v>60</v>
      </c>
      <c r="F8" s="4">
        <f t="shared" si="0"/>
        <v>0</v>
      </c>
      <c r="G8"/>
    </row>
    <row r="9" spans="1:9" x14ac:dyDescent="0.3">
      <c r="A9" s="1" t="s">
        <v>4</v>
      </c>
      <c r="B9" s="4" t="s">
        <v>65</v>
      </c>
      <c r="C9" s="31"/>
      <c r="D9" s="4" t="s">
        <v>11</v>
      </c>
      <c r="E9" s="4">
        <v>200</v>
      </c>
      <c r="F9" s="4">
        <f t="shared" si="0"/>
        <v>0</v>
      </c>
      <c r="G9"/>
    </row>
    <row r="10" spans="1:9" x14ac:dyDescent="0.3">
      <c r="A10" s="1" t="s">
        <v>5</v>
      </c>
      <c r="B10" s="4">
        <v>84</v>
      </c>
      <c r="C10" s="31"/>
      <c r="D10" s="4" t="s">
        <v>11</v>
      </c>
      <c r="E10" s="4">
        <v>84</v>
      </c>
      <c r="F10" s="4">
        <f t="shared" si="0"/>
        <v>0</v>
      </c>
    </row>
    <row r="11" spans="1:9" x14ac:dyDescent="0.3">
      <c r="A11" s="3" t="s">
        <v>6</v>
      </c>
      <c r="B11" s="4"/>
      <c r="C11" s="31"/>
      <c r="D11" s="4" t="s">
        <v>11</v>
      </c>
      <c r="E11" s="4">
        <v>16</v>
      </c>
      <c r="F11" s="4">
        <f t="shared" si="0"/>
        <v>0</v>
      </c>
      <c r="G11"/>
    </row>
    <row r="12" spans="1:9" x14ac:dyDescent="0.3">
      <c r="A12" s="3" t="s">
        <v>18</v>
      </c>
      <c r="B12" s="4"/>
      <c r="C12" s="31"/>
      <c r="D12" s="4" t="s">
        <v>11</v>
      </c>
      <c r="E12" s="4">
        <v>16</v>
      </c>
      <c r="F12" s="4">
        <f t="shared" si="0"/>
        <v>0</v>
      </c>
      <c r="G12"/>
    </row>
    <row r="13" spans="1:9" x14ac:dyDescent="0.3">
      <c r="A13" s="1" t="s">
        <v>19</v>
      </c>
      <c r="B13" s="4"/>
      <c r="C13" s="31"/>
      <c r="D13" s="4" t="s">
        <v>11</v>
      </c>
      <c r="E13" s="4">
        <v>16</v>
      </c>
      <c r="F13" s="4">
        <f t="shared" si="0"/>
        <v>0</v>
      </c>
      <c r="G13"/>
    </row>
    <row r="14" spans="1:9" x14ac:dyDescent="0.3">
      <c r="A14" s="1" t="s">
        <v>20</v>
      </c>
      <c r="B14" s="4">
        <v>50</v>
      </c>
      <c r="C14" s="31"/>
      <c r="D14" s="4" t="s">
        <v>11</v>
      </c>
      <c r="E14" s="4">
        <v>40</v>
      </c>
      <c r="F14" s="4">
        <f t="shared" si="0"/>
        <v>0</v>
      </c>
      <c r="G14"/>
    </row>
    <row r="15" spans="1:9" x14ac:dyDescent="0.3">
      <c r="A15" s="1"/>
      <c r="B15" s="4"/>
      <c r="C15" s="31"/>
      <c r="D15" s="4"/>
      <c r="E15" s="4"/>
      <c r="F15" s="4">
        <f t="shared" si="0"/>
        <v>0</v>
      </c>
      <c r="G15"/>
    </row>
    <row r="16" spans="1:9" x14ac:dyDescent="0.3">
      <c r="A16" s="1"/>
      <c r="B16" s="4"/>
      <c r="C16" s="31"/>
      <c r="D16" s="4"/>
      <c r="E16" s="4"/>
      <c r="F16" s="4">
        <f t="shared" si="0"/>
        <v>0</v>
      </c>
      <c r="G16"/>
    </row>
    <row r="17" spans="1:7" x14ac:dyDescent="0.3">
      <c r="A17" s="1"/>
      <c r="B17" s="4"/>
      <c r="C17" s="31"/>
      <c r="D17" s="4"/>
      <c r="E17" s="4"/>
      <c r="F17" s="4">
        <f t="shared" si="0"/>
        <v>0</v>
      </c>
      <c r="G17"/>
    </row>
    <row r="18" spans="1:7" x14ac:dyDescent="0.3">
      <c r="A18" s="1"/>
      <c r="B18" s="4"/>
      <c r="C18" s="31"/>
      <c r="D18" s="4"/>
      <c r="E18" s="4"/>
      <c r="F18" s="4">
        <f t="shared" si="0"/>
        <v>0</v>
      </c>
      <c r="G18"/>
    </row>
    <row r="19" spans="1:7" x14ac:dyDescent="0.3">
      <c r="A19" s="1"/>
      <c r="B19" s="4"/>
      <c r="C19" s="21"/>
      <c r="D19" s="4"/>
      <c r="E19" s="4"/>
      <c r="F19" s="4">
        <f t="shared" ref="F19" si="1">E19*C19</f>
        <v>0</v>
      </c>
      <c r="G19"/>
    </row>
    <row r="20" spans="1:7" x14ac:dyDescent="0.3">
      <c r="A20" s="8"/>
      <c r="B20" s="6"/>
      <c r="C20" s="6"/>
      <c r="D20" s="6"/>
      <c r="E20" s="6"/>
      <c r="F20" s="6"/>
      <c r="G20"/>
    </row>
    <row r="21" spans="1:7" x14ac:dyDescent="0.3">
      <c r="A21" s="55" t="s">
        <v>27</v>
      </c>
      <c r="B21" s="56"/>
      <c r="G21"/>
    </row>
    <row r="22" spans="1:7" x14ac:dyDescent="0.3">
      <c r="A22" s="1" t="s">
        <v>70</v>
      </c>
      <c r="B22" s="22">
        <f>SUMIF(D3:D19,"AC",F3:F19)</f>
        <v>600</v>
      </c>
      <c r="G22"/>
    </row>
    <row r="23" spans="1:7" x14ac:dyDescent="0.3">
      <c r="A23" s="1" t="s">
        <v>71</v>
      </c>
      <c r="B23" s="22">
        <f>SUMIF(D3:D19,"DC",F3:F19)</f>
        <v>0</v>
      </c>
      <c r="G23"/>
    </row>
    <row r="24" spans="1:7" x14ac:dyDescent="0.3">
      <c r="A24" s="52" t="s">
        <v>69</v>
      </c>
      <c r="B24" s="22">
        <f>SUM(F3:F19)</f>
        <v>600</v>
      </c>
      <c r="G24"/>
    </row>
    <row r="25" spans="1:7" x14ac:dyDescent="0.3">
      <c r="B25" s="2"/>
      <c r="G25"/>
    </row>
    <row r="26" spans="1:7" x14ac:dyDescent="0.3">
      <c r="A26" s="55" t="s">
        <v>56</v>
      </c>
      <c r="B26" s="56"/>
      <c r="G26"/>
    </row>
    <row r="27" spans="1:7" x14ac:dyDescent="0.3">
      <c r="A27" s="5" t="s">
        <v>7</v>
      </c>
      <c r="B27" s="5" t="s">
        <v>45</v>
      </c>
      <c r="F27"/>
      <c r="G27"/>
    </row>
    <row r="28" spans="1:7" x14ac:dyDescent="0.3">
      <c r="A28" s="15" t="s">
        <v>48</v>
      </c>
      <c r="B28" s="30">
        <v>100</v>
      </c>
      <c r="F28"/>
      <c r="G28"/>
    </row>
    <row r="29" spans="1:7" x14ac:dyDescent="0.3">
      <c r="A29" s="15" t="s">
        <v>26</v>
      </c>
      <c r="B29" s="21">
        <v>1</v>
      </c>
      <c r="C29" s="6"/>
      <c r="F29"/>
      <c r="G29"/>
    </row>
    <row r="30" spans="1:7" x14ac:dyDescent="0.3">
      <c r="A30" s="1" t="s">
        <v>55</v>
      </c>
      <c r="B30" s="22">
        <f>((B28*B29)*10%)*54</f>
        <v>540</v>
      </c>
      <c r="C30" s="6"/>
      <c r="F30"/>
      <c r="G30"/>
    </row>
    <row r="31" spans="1:7" x14ac:dyDescent="0.3">
      <c r="A31" s="3" t="s">
        <v>66</v>
      </c>
      <c r="B31" s="44">
        <f>B57</f>
        <v>7.7677969620273934</v>
      </c>
      <c r="C31" s="6"/>
      <c r="F31"/>
      <c r="G31"/>
    </row>
    <row r="32" spans="1:7" x14ac:dyDescent="0.3">
      <c r="A32" s="8"/>
      <c r="B32" s="6"/>
      <c r="C32" s="6"/>
      <c r="F32"/>
      <c r="G32"/>
    </row>
    <row r="33" spans="1:11" x14ac:dyDescent="0.3">
      <c r="A33" s="55" t="s">
        <v>54</v>
      </c>
      <c r="B33" s="60"/>
      <c r="C33" s="56"/>
      <c r="F33"/>
      <c r="G33"/>
    </row>
    <row r="34" spans="1:11" x14ac:dyDescent="0.3">
      <c r="A34" s="26"/>
      <c r="B34" s="5" t="s">
        <v>10</v>
      </c>
      <c r="C34" s="5" t="s">
        <v>11</v>
      </c>
      <c r="E34"/>
      <c r="F34"/>
      <c r="G34"/>
    </row>
    <row r="35" spans="1:11" x14ac:dyDescent="0.3">
      <c r="A35" s="5" t="s">
        <v>29</v>
      </c>
      <c r="B35" s="20">
        <f>B23</f>
        <v>0</v>
      </c>
      <c r="C35" s="20">
        <f>B22</f>
        <v>600</v>
      </c>
      <c r="E35"/>
      <c r="F35"/>
      <c r="G35"/>
    </row>
    <row r="36" spans="1:11" x14ac:dyDescent="0.3">
      <c r="A36" s="7" t="s">
        <v>46</v>
      </c>
      <c r="B36" s="20">
        <f>B30</f>
        <v>540</v>
      </c>
      <c r="C36" s="42" t="s">
        <v>47</v>
      </c>
      <c r="F36"/>
      <c r="G36"/>
    </row>
    <row r="37" spans="1:11" x14ac:dyDescent="0.3">
      <c r="A37" s="16" t="s">
        <v>49</v>
      </c>
      <c r="B37" s="22">
        <f>B36+B35</f>
        <v>540</v>
      </c>
      <c r="C37" s="22">
        <f>C35</f>
        <v>600</v>
      </c>
      <c r="G37"/>
    </row>
    <row r="38" spans="1:11" x14ac:dyDescent="0.3">
      <c r="A38" s="16" t="s">
        <v>30</v>
      </c>
      <c r="B38" s="63">
        <f>B37+C37</f>
        <v>1140</v>
      </c>
      <c r="C38" s="63"/>
      <c r="G38"/>
    </row>
    <row r="40" spans="1:11" x14ac:dyDescent="0.3">
      <c r="A40" s="54" t="s">
        <v>72</v>
      </c>
      <c r="B40" s="54"/>
      <c r="C40" s="54"/>
      <c r="D40" s="27"/>
      <c r="E40" s="27"/>
    </row>
    <row r="41" spans="1:11" x14ac:dyDescent="0.3">
      <c r="A41" s="26" t="s">
        <v>24</v>
      </c>
      <c r="B41" s="61">
        <v>4</v>
      </c>
      <c r="C41" s="61"/>
    </row>
    <row r="42" spans="1:11" x14ac:dyDescent="0.3">
      <c r="A42" s="12"/>
      <c r="B42" s="10" t="s">
        <v>22</v>
      </c>
      <c r="C42" s="5" t="s">
        <v>23</v>
      </c>
    </row>
    <row r="43" spans="1:11" x14ac:dyDescent="0.3">
      <c r="A43" s="13" t="s">
        <v>28</v>
      </c>
      <c r="B43" s="9">
        <v>1200</v>
      </c>
      <c r="C43" s="4">
        <v>800</v>
      </c>
    </row>
    <row r="44" spans="1:11" x14ac:dyDescent="0.3">
      <c r="A44" s="1" t="s">
        <v>25</v>
      </c>
      <c r="B44" s="22">
        <f>B43*(B41-1)</f>
        <v>3600</v>
      </c>
      <c r="C44" s="22">
        <f>C43*(B41-1)</f>
        <v>2400</v>
      </c>
    </row>
    <row r="45" spans="1:11" x14ac:dyDescent="0.3">
      <c r="A45" s="62" t="s">
        <v>53</v>
      </c>
      <c r="B45" s="5" t="s">
        <v>50</v>
      </c>
      <c r="C45" s="5" t="s">
        <v>51</v>
      </c>
      <c r="D45" s="41"/>
    </row>
    <row r="46" spans="1:11" x14ac:dyDescent="0.3">
      <c r="A46" s="62"/>
      <c r="B46" s="4">
        <f>B44-B37</f>
        <v>3060</v>
      </c>
      <c r="C46" s="4">
        <f>C44-C37</f>
        <v>1800</v>
      </c>
      <c r="D46" s="41"/>
    </row>
    <row r="47" spans="1:11" x14ac:dyDescent="0.3">
      <c r="A47" s="62"/>
      <c r="B47" s="32">
        <f>B46/B44</f>
        <v>0.85</v>
      </c>
      <c r="C47" s="32">
        <f>C46/C44</f>
        <v>0.75</v>
      </c>
      <c r="D47" s="41"/>
    </row>
    <row r="48" spans="1:11" ht="15" thickBot="1" x14ac:dyDescent="0.35">
      <c r="B48" s="2"/>
      <c r="K48" s="14"/>
    </row>
    <row r="49" spans="1:11" x14ac:dyDescent="0.3">
      <c r="A49" s="57" t="s">
        <v>52</v>
      </c>
      <c r="B49" s="58"/>
      <c r="C49" s="58"/>
      <c r="D49" s="58"/>
      <c r="E49" s="58"/>
      <c r="F49" s="59"/>
      <c r="K49" s="14"/>
    </row>
    <row r="50" spans="1:11" x14ac:dyDescent="0.3">
      <c r="A50" s="46" t="s">
        <v>68</v>
      </c>
      <c r="B50" s="47">
        <f>B24/48</f>
        <v>12.5</v>
      </c>
      <c r="C50" s="48" t="s">
        <v>35</v>
      </c>
      <c r="D50" s="27"/>
      <c r="E50" s="6"/>
      <c r="F50" s="33"/>
      <c r="K50" s="14"/>
    </row>
    <row r="51" spans="1:11" x14ac:dyDescent="0.3">
      <c r="A51" s="34"/>
      <c r="B51" s="8"/>
      <c r="C51" s="8"/>
      <c r="D51" s="6"/>
      <c r="E51" s="6"/>
      <c r="F51" s="33"/>
      <c r="G51"/>
      <c r="J51" s="14"/>
    </row>
    <row r="52" spans="1:11" x14ac:dyDescent="0.3">
      <c r="A52" s="53" t="s">
        <v>36</v>
      </c>
      <c r="B52" s="54"/>
      <c r="C52" s="8"/>
      <c r="D52" s="6"/>
      <c r="E52" s="6"/>
      <c r="F52" s="33"/>
      <c r="G52"/>
      <c r="J52" s="14"/>
    </row>
    <row r="53" spans="1:11" x14ac:dyDescent="0.3">
      <c r="A53" s="35" t="s">
        <v>37</v>
      </c>
      <c r="B53" s="4">
        <v>10</v>
      </c>
      <c r="C53" s="25" t="s">
        <v>38</v>
      </c>
      <c r="D53" s="6"/>
      <c r="E53" s="6"/>
      <c r="F53" s="33"/>
      <c r="G53"/>
      <c r="J53" s="14"/>
    </row>
    <row r="54" spans="1:11" x14ac:dyDescent="0.3">
      <c r="A54" s="35" t="s">
        <v>39</v>
      </c>
      <c r="B54" s="4">
        <f>B28*B29</f>
        <v>100</v>
      </c>
      <c r="C54" s="25" t="s">
        <v>40</v>
      </c>
      <c r="D54" s="6"/>
      <c r="E54" s="6"/>
      <c r="F54" s="33"/>
      <c r="G54"/>
      <c r="J54" s="14"/>
    </row>
    <row r="55" spans="1:11" x14ac:dyDescent="0.3">
      <c r="A55" s="35" t="s">
        <v>41</v>
      </c>
      <c r="B55" s="4">
        <v>1.1319999999999999</v>
      </c>
      <c r="C55" s="25" t="s">
        <v>33</v>
      </c>
      <c r="D55" s="8"/>
      <c r="E55" s="6"/>
      <c r="F55" s="33"/>
      <c r="K55" s="14"/>
    </row>
    <row r="56" spans="1:11" x14ac:dyDescent="0.3">
      <c r="A56" s="36" t="s">
        <v>42</v>
      </c>
      <c r="B56" s="24">
        <f>B50</f>
        <v>12.5</v>
      </c>
      <c r="C56" s="25" t="s">
        <v>43</v>
      </c>
      <c r="D56" s="8"/>
      <c r="E56" s="6"/>
      <c r="F56" s="33"/>
      <c r="K56" s="14"/>
    </row>
    <row r="57" spans="1:11" ht="15" thickBot="1" x14ac:dyDescent="0.35">
      <c r="A57" s="37" t="s">
        <v>44</v>
      </c>
      <c r="B57" s="38">
        <f>B53/(((B56*B53)/B54)^B55)</f>
        <v>7.7677969620273934</v>
      </c>
      <c r="C57" s="39"/>
      <c r="D57" s="45"/>
      <c r="E57" s="45"/>
      <c r="F57" s="40"/>
      <c r="K57" s="14"/>
    </row>
    <row r="58" spans="1:11" x14ac:dyDescent="0.3">
      <c r="A58" s="8"/>
      <c r="B58" s="8"/>
      <c r="C58" s="8"/>
      <c r="D58" s="25"/>
      <c r="E58" s="25"/>
      <c r="K58" s="14"/>
    </row>
    <row r="59" spans="1:11" x14ac:dyDescent="0.3">
      <c r="A59" s="8"/>
      <c r="B59" s="8"/>
      <c r="C59" s="6"/>
      <c r="D59" s="25"/>
      <c r="E59" s="25"/>
      <c r="K59" s="14"/>
    </row>
    <row r="60" spans="1:11" x14ac:dyDescent="0.3">
      <c r="A60" s="8"/>
      <c r="B60" s="8"/>
      <c r="C60" s="6"/>
      <c r="D60" s="25"/>
      <c r="E60" s="25"/>
      <c r="K60" s="14"/>
    </row>
    <row r="61" spans="1:11" x14ac:dyDescent="0.3">
      <c r="A61" s="8"/>
      <c r="B61" s="8"/>
      <c r="C61" s="6"/>
      <c r="D61" s="8"/>
      <c r="E61" s="6"/>
      <c r="K61" s="14"/>
    </row>
    <row r="62" spans="1:11" x14ac:dyDescent="0.3">
      <c r="D62"/>
      <c r="K62" s="14"/>
    </row>
  </sheetData>
  <mergeCells count="10">
    <mergeCell ref="A52:B52"/>
    <mergeCell ref="A21:B21"/>
    <mergeCell ref="A1:F1"/>
    <mergeCell ref="A49:F49"/>
    <mergeCell ref="A26:B26"/>
    <mergeCell ref="A33:C33"/>
    <mergeCell ref="A40:C40"/>
    <mergeCell ref="B41:C41"/>
    <mergeCell ref="A45:A47"/>
    <mergeCell ref="B38:C38"/>
  </mergeCells>
  <conditionalFormatting sqref="B47">
    <cfRule type="cellIs" dxfId="11" priority="7" operator="between">
      <formula>0.2</formula>
      <formula>0.15</formula>
    </cfRule>
    <cfRule type="cellIs" dxfId="10" priority="8" operator="greaterThan">
      <formula>0.2</formula>
    </cfRule>
    <cfRule type="cellIs" dxfId="9" priority="9" operator="lessThan">
      <formula>0.15</formula>
    </cfRule>
  </conditionalFormatting>
  <conditionalFormatting sqref="C47">
    <cfRule type="cellIs" dxfId="8" priority="1" operator="between">
      <formula>0.2</formula>
      <formula>0.15</formula>
    </cfRule>
    <cfRule type="cellIs" dxfId="7" priority="2" operator="greaterThan">
      <formula>0.2</formula>
    </cfRule>
    <cfRule type="cellIs" dxfId="6" priority="3" operator="lessThan">
      <formula>0.15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1"/>
  <sheetViews>
    <sheetView tabSelected="1" topLeftCell="A31" zoomScale="85" zoomScaleNormal="85" workbookViewId="0">
      <selection activeCell="D28" sqref="D28"/>
    </sheetView>
  </sheetViews>
  <sheetFormatPr baseColWidth="10" defaultRowHeight="14.4" x14ac:dyDescent="0.3"/>
  <cols>
    <col min="1" max="1" width="30.109375" bestFit="1" customWidth="1"/>
    <col min="2" max="2" width="23.109375" bestFit="1" customWidth="1"/>
    <col min="3" max="3" width="17.44140625" style="2" bestFit="1" customWidth="1"/>
    <col min="4" max="4" width="14" style="2" customWidth="1"/>
    <col min="5" max="5" width="21.6640625" style="2" bestFit="1" customWidth="1"/>
    <col min="6" max="6" width="15.33203125" style="2" bestFit="1" customWidth="1"/>
    <col min="7" max="7" width="18.109375" style="2" bestFit="1" customWidth="1"/>
    <col min="8" max="8" width="7.6640625" customWidth="1"/>
    <col min="9" max="10" width="13" bestFit="1" customWidth="1"/>
  </cols>
  <sheetData>
    <row r="1" spans="1:9" x14ac:dyDescent="0.3">
      <c r="A1" s="54" t="s">
        <v>3</v>
      </c>
      <c r="B1" s="54"/>
      <c r="C1" s="54"/>
      <c r="D1" s="54"/>
      <c r="E1" s="54"/>
      <c r="F1" s="54"/>
      <c r="G1"/>
    </row>
    <row r="2" spans="1:9" x14ac:dyDescent="0.3">
      <c r="A2" s="5" t="s">
        <v>7</v>
      </c>
      <c r="B2" s="5" t="s">
        <v>17</v>
      </c>
      <c r="C2" s="5" t="s">
        <v>14</v>
      </c>
      <c r="D2" s="5" t="s">
        <v>12</v>
      </c>
      <c r="E2" s="5" t="s">
        <v>13</v>
      </c>
      <c r="F2" s="5" t="s">
        <v>21</v>
      </c>
      <c r="G2"/>
    </row>
    <row r="3" spans="1:9" x14ac:dyDescent="0.3">
      <c r="A3" s="1" t="s">
        <v>0</v>
      </c>
      <c r="B3" s="4" t="s">
        <v>61</v>
      </c>
      <c r="C3" s="21">
        <v>1</v>
      </c>
      <c r="D3" s="4" t="s">
        <v>11</v>
      </c>
      <c r="E3" s="4">
        <v>150</v>
      </c>
      <c r="F3" s="4">
        <f>E3*C3</f>
        <v>150</v>
      </c>
      <c r="G3"/>
      <c r="H3" s="18"/>
      <c r="I3" t="s">
        <v>31</v>
      </c>
    </row>
    <row r="4" spans="1:9" x14ac:dyDescent="0.3">
      <c r="A4" s="1" t="s">
        <v>16</v>
      </c>
      <c r="B4" s="4" t="s">
        <v>62</v>
      </c>
      <c r="C4" s="21">
        <v>1</v>
      </c>
      <c r="D4" s="4" t="s">
        <v>11</v>
      </c>
      <c r="E4" s="4">
        <v>20</v>
      </c>
      <c r="F4" s="4">
        <f t="shared" ref="F4:F18" si="0">E4*C4</f>
        <v>20</v>
      </c>
      <c r="G4"/>
      <c r="H4" s="19"/>
      <c r="I4" t="s">
        <v>32</v>
      </c>
    </row>
    <row r="5" spans="1:9" x14ac:dyDescent="0.3">
      <c r="A5" s="1" t="s">
        <v>15</v>
      </c>
      <c r="B5" s="4" t="s">
        <v>63</v>
      </c>
      <c r="C5" s="21"/>
      <c r="D5" s="4" t="s">
        <v>11</v>
      </c>
      <c r="E5" s="4">
        <v>30</v>
      </c>
      <c r="F5" s="4">
        <f t="shared" si="0"/>
        <v>0</v>
      </c>
      <c r="G5"/>
    </row>
    <row r="6" spans="1:9" ht="15" thickBot="1" x14ac:dyDescent="0.35">
      <c r="A6" s="1" t="s">
        <v>1</v>
      </c>
      <c r="B6" s="4" t="s">
        <v>64</v>
      </c>
      <c r="C6" s="21"/>
      <c r="D6" s="4" t="s">
        <v>11</v>
      </c>
      <c r="E6" s="4">
        <v>40</v>
      </c>
      <c r="F6" s="4">
        <f t="shared" si="0"/>
        <v>0</v>
      </c>
      <c r="G6"/>
    </row>
    <row r="7" spans="1:9" ht="15" thickBot="1" x14ac:dyDescent="0.35">
      <c r="A7" s="1" t="s">
        <v>9</v>
      </c>
      <c r="B7" s="4"/>
      <c r="C7" s="21">
        <v>1</v>
      </c>
      <c r="D7" s="4" t="s">
        <v>10</v>
      </c>
      <c r="E7" s="4">
        <f>H7*((0.9+2)*54.3)</f>
        <v>314.94</v>
      </c>
      <c r="F7" s="23">
        <f t="shared" si="0"/>
        <v>314.94</v>
      </c>
      <c r="G7" s="29" t="s">
        <v>8</v>
      </c>
      <c r="H7" s="28">
        <v>2</v>
      </c>
    </row>
    <row r="8" spans="1:9" x14ac:dyDescent="0.3">
      <c r="A8" s="1" t="s">
        <v>2</v>
      </c>
      <c r="B8" s="4">
        <v>83</v>
      </c>
      <c r="C8" s="21">
        <v>1</v>
      </c>
      <c r="D8" s="4" t="s">
        <v>11</v>
      </c>
      <c r="E8" s="4">
        <v>60</v>
      </c>
      <c r="F8" s="4">
        <f t="shared" si="0"/>
        <v>60</v>
      </c>
      <c r="G8"/>
    </row>
    <row r="9" spans="1:9" x14ac:dyDescent="0.3">
      <c r="A9" s="1" t="s">
        <v>4</v>
      </c>
      <c r="B9" s="4" t="s">
        <v>65</v>
      </c>
      <c r="C9" s="21"/>
      <c r="D9" s="4" t="s">
        <v>11</v>
      </c>
      <c r="E9" s="4">
        <v>200</v>
      </c>
      <c r="F9" s="4">
        <f t="shared" si="0"/>
        <v>0</v>
      </c>
      <c r="G9"/>
    </row>
    <row r="10" spans="1:9" x14ac:dyDescent="0.3">
      <c r="A10" s="1" t="s">
        <v>5</v>
      </c>
      <c r="B10" s="4">
        <v>84</v>
      </c>
      <c r="C10" s="21">
        <v>1</v>
      </c>
      <c r="D10" s="4" t="s">
        <v>11</v>
      </c>
      <c r="E10" s="4">
        <v>84</v>
      </c>
      <c r="F10" s="4">
        <f t="shared" si="0"/>
        <v>84</v>
      </c>
      <c r="G10"/>
    </row>
    <row r="11" spans="1:9" x14ac:dyDescent="0.3">
      <c r="A11" s="3" t="s">
        <v>6</v>
      </c>
      <c r="B11" s="4"/>
      <c r="C11" s="21"/>
      <c r="D11" s="4" t="s">
        <v>11</v>
      </c>
      <c r="E11" s="4">
        <v>16</v>
      </c>
      <c r="F11" s="4">
        <f t="shared" si="0"/>
        <v>0</v>
      </c>
      <c r="G11"/>
    </row>
    <row r="12" spans="1:9" x14ac:dyDescent="0.3">
      <c r="A12" s="3" t="s">
        <v>18</v>
      </c>
      <c r="B12" s="4"/>
      <c r="C12" s="21"/>
      <c r="D12" s="4" t="s">
        <v>11</v>
      </c>
      <c r="E12" s="4">
        <v>16</v>
      </c>
      <c r="F12" s="4">
        <f t="shared" si="0"/>
        <v>0</v>
      </c>
      <c r="G12"/>
    </row>
    <row r="13" spans="1:9" x14ac:dyDescent="0.3">
      <c r="A13" s="1" t="s">
        <v>19</v>
      </c>
      <c r="B13" s="4"/>
      <c r="C13" s="21"/>
      <c r="D13" s="4" t="s">
        <v>11</v>
      </c>
      <c r="E13" s="4">
        <v>16</v>
      </c>
      <c r="F13" s="4">
        <f t="shared" si="0"/>
        <v>0</v>
      </c>
      <c r="G13"/>
    </row>
    <row r="14" spans="1:9" x14ac:dyDescent="0.3">
      <c r="A14" s="1" t="s">
        <v>20</v>
      </c>
      <c r="B14" s="4">
        <v>50</v>
      </c>
      <c r="C14" s="21"/>
      <c r="D14" s="4" t="s">
        <v>11</v>
      </c>
      <c r="E14" s="4">
        <v>40</v>
      </c>
      <c r="F14" s="4">
        <f t="shared" si="0"/>
        <v>0</v>
      </c>
      <c r="G14"/>
    </row>
    <row r="15" spans="1:9" x14ac:dyDescent="0.3">
      <c r="A15" s="1"/>
      <c r="B15" s="4"/>
      <c r="C15" s="31"/>
      <c r="D15" s="4"/>
      <c r="E15" s="4"/>
      <c r="F15" s="4">
        <f t="shared" si="0"/>
        <v>0</v>
      </c>
      <c r="G15"/>
    </row>
    <row r="16" spans="1:9" x14ac:dyDescent="0.3">
      <c r="A16" s="1"/>
      <c r="B16" s="4"/>
      <c r="C16" s="31"/>
      <c r="D16" s="4"/>
      <c r="E16" s="4"/>
      <c r="F16" s="4">
        <f t="shared" si="0"/>
        <v>0</v>
      </c>
      <c r="G16"/>
    </row>
    <row r="17" spans="1:7" x14ac:dyDescent="0.3">
      <c r="A17" s="1"/>
      <c r="B17" s="4"/>
      <c r="C17" s="21"/>
      <c r="D17" s="4"/>
      <c r="E17" s="4"/>
      <c r="F17" s="4">
        <f t="shared" si="0"/>
        <v>0</v>
      </c>
      <c r="G17"/>
    </row>
    <row r="18" spans="1:7" x14ac:dyDescent="0.3">
      <c r="A18" s="1"/>
      <c r="B18" s="4"/>
      <c r="C18" s="21"/>
      <c r="D18" s="4"/>
      <c r="E18" s="4"/>
      <c r="F18" s="4">
        <f t="shared" si="0"/>
        <v>0</v>
      </c>
      <c r="G18"/>
    </row>
    <row r="19" spans="1:7" x14ac:dyDescent="0.3">
      <c r="A19" s="8"/>
      <c r="B19" s="6"/>
      <c r="C19" s="6"/>
      <c r="D19" s="6"/>
      <c r="E19" s="6"/>
      <c r="F19" s="6"/>
      <c r="G19"/>
    </row>
    <row r="20" spans="1:7" x14ac:dyDescent="0.3">
      <c r="A20" s="55" t="s">
        <v>27</v>
      </c>
      <c r="B20" s="56"/>
      <c r="G20"/>
    </row>
    <row r="21" spans="1:7" x14ac:dyDescent="0.3">
      <c r="A21" s="1" t="s">
        <v>70</v>
      </c>
      <c r="B21" s="22">
        <f>SUMIF(D3:D18,"AC",F3:F18)</f>
        <v>314</v>
      </c>
      <c r="G21"/>
    </row>
    <row r="22" spans="1:7" x14ac:dyDescent="0.3">
      <c r="A22" s="1" t="s">
        <v>71</v>
      </c>
      <c r="B22" s="22">
        <f>SUMIF(D3:D18,"DC",F3:F18)</f>
        <v>314.94</v>
      </c>
      <c r="G22"/>
    </row>
    <row r="23" spans="1:7" x14ac:dyDescent="0.3">
      <c r="A23" s="52" t="s">
        <v>69</v>
      </c>
      <c r="B23" s="22">
        <f>SUM(F3:F18)</f>
        <v>628.94000000000005</v>
      </c>
      <c r="G23"/>
    </row>
    <row r="24" spans="1:7" x14ac:dyDescent="0.3">
      <c r="B24" s="2"/>
      <c r="G24"/>
    </row>
    <row r="25" spans="1:7" x14ac:dyDescent="0.3">
      <c r="A25" s="55" t="s">
        <v>56</v>
      </c>
      <c r="B25" s="56"/>
      <c r="G25"/>
    </row>
    <row r="26" spans="1:7" x14ac:dyDescent="0.3">
      <c r="A26" s="5" t="s">
        <v>7</v>
      </c>
      <c r="B26" s="5" t="s">
        <v>45</v>
      </c>
      <c r="F26"/>
      <c r="G26"/>
    </row>
    <row r="27" spans="1:7" x14ac:dyDescent="0.3">
      <c r="A27" s="1" t="s">
        <v>55</v>
      </c>
      <c r="B27" s="22">
        <f>((B28*B29)*10%)*54</f>
        <v>1080</v>
      </c>
      <c r="F27"/>
      <c r="G27"/>
    </row>
    <row r="28" spans="1:7" x14ac:dyDescent="0.3">
      <c r="A28" s="15" t="s">
        <v>48</v>
      </c>
      <c r="B28" s="30">
        <v>100</v>
      </c>
      <c r="F28"/>
      <c r="G28"/>
    </row>
    <row r="29" spans="1:7" x14ac:dyDescent="0.3">
      <c r="A29" s="1" t="s">
        <v>26</v>
      </c>
      <c r="B29" s="31">
        <v>2</v>
      </c>
      <c r="C29" s="6"/>
      <c r="F29"/>
      <c r="G29"/>
    </row>
    <row r="30" spans="1:7" x14ac:dyDescent="0.3">
      <c r="A30" s="3" t="s">
        <v>66</v>
      </c>
      <c r="B30" s="44">
        <f>B60</f>
        <v>16.140069590193033</v>
      </c>
      <c r="C30" s="6"/>
      <c r="F30"/>
      <c r="G30"/>
    </row>
    <row r="31" spans="1:7" x14ac:dyDescent="0.3">
      <c r="A31" s="8"/>
      <c r="B31" s="6"/>
      <c r="C31" s="6"/>
      <c r="F31"/>
      <c r="G31"/>
    </row>
    <row r="32" spans="1:7" x14ac:dyDescent="0.3">
      <c r="A32" s="55" t="s">
        <v>54</v>
      </c>
      <c r="B32" s="60"/>
      <c r="C32" s="56"/>
      <c r="F32"/>
      <c r="G32"/>
    </row>
    <row r="33" spans="1:7" x14ac:dyDescent="0.3">
      <c r="A33" s="26"/>
      <c r="B33" s="5" t="s">
        <v>10</v>
      </c>
      <c r="C33" s="5" t="s">
        <v>11</v>
      </c>
      <c r="E33"/>
      <c r="F33"/>
      <c r="G33"/>
    </row>
    <row r="34" spans="1:7" x14ac:dyDescent="0.3">
      <c r="A34" s="5" t="s">
        <v>29</v>
      </c>
      <c r="B34" s="20">
        <f>B22</f>
        <v>314.94</v>
      </c>
      <c r="C34" s="20">
        <f>B21</f>
        <v>314</v>
      </c>
      <c r="E34"/>
      <c r="F34"/>
      <c r="G34"/>
    </row>
    <row r="35" spans="1:7" x14ac:dyDescent="0.3">
      <c r="A35" s="7" t="s">
        <v>46</v>
      </c>
      <c r="B35" s="20">
        <f>B27</f>
        <v>1080</v>
      </c>
      <c r="C35" s="42" t="s">
        <v>47</v>
      </c>
      <c r="F35"/>
      <c r="G35"/>
    </row>
    <row r="36" spans="1:7" x14ac:dyDescent="0.3">
      <c r="A36" s="16" t="s">
        <v>49</v>
      </c>
      <c r="B36" s="22">
        <f>B35+B34</f>
        <v>1394.94</v>
      </c>
      <c r="C36" s="22">
        <f>C34</f>
        <v>314</v>
      </c>
      <c r="G36"/>
    </row>
    <row r="37" spans="1:7" x14ac:dyDescent="0.3">
      <c r="A37" s="16" t="s">
        <v>30</v>
      </c>
      <c r="B37" s="63">
        <f>B36+C36</f>
        <v>1708.94</v>
      </c>
      <c r="C37" s="63"/>
      <c r="G37"/>
    </row>
    <row r="39" spans="1:7" x14ac:dyDescent="0.3">
      <c r="A39" s="54" t="s">
        <v>59</v>
      </c>
      <c r="B39" s="54"/>
      <c r="C39" s="27"/>
      <c r="D39" s="27"/>
      <c r="E39" s="27"/>
    </row>
    <row r="40" spans="1:7" x14ac:dyDescent="0.3">
      <c r="A40" s="20" t="s">
        <v>24</v>
      </c>
      <c r="B40" s="21">
        <v>2</v>
      </c>
      <c r="C40" s="27"/>
    </row>
    <row r="41" spans="1:7" x14ac:dyDescent="0.3">
      <c r="A41" s="13" t="s">
        <v>28</v>
      </c>
      <c r="B41" s="9">
        <v>1000</v>
      </c>
      <c r="G41"/>
    </row>
    <row r="42" spans="1:7" x14ac:dyDescent="0.3">
      <c r="A42" s="1" t="s">
        <v>25</v>
      </c>
      <c r="B42" s="20">
        <f>B41*B40</f>
        <v>2000</v>
      </c>
      <c r="G42"/>
    </row>
    <row r="43" spans="1:7" x14ac:dyDescent="0.3">
      <c r="A43" s="62" t="s">
        <v>53</v>
      </c>
      <c r="B43" s="5" t="s">
        <v>50</v>
      </c>
      <c r="C43" s="41"/>
      <c r="G43"/>
    </row>
    <row r="44" spans="1:7" x14ac:dyDescent="0.3">
      <c r="A44" s="62"/>
      <c r="B44" s="4">
        <f>B42-B36</f>
        <v>605.05999999999995</v>
      </c>
      <c r="C44" s="41"/>
      <c r="G44"/>
    </row>
    <row r="45" spans="1:7" x14ac:dyDescent="0.3">
      <c r="A45" s="62"/>
      <c r="B45" s="32">
        <f>B44/B42</f>
        <v>0.30252999999999997</v>
      </c>
      <c r="C45" s="41"/>
      <c r="G45"/>
    </row>
    <row r="46" spans="1:7" x14ac:dyDescent="0.3">
      <c r="A46" s="17"/>
      <c r="B46" s="41"/>
      <c r="C46" s="41"/>
      <c r="G46"/>
    </row>
    <row r="47" spans="1:7" x14ac:dyDescent="0.3">
      <c r="A47" s="54" t="s">
        <v>58</v>
      </c>
      <c r="B47" s="54"/>
      <c r="C47" s="41"/>
      <c r="G47"/>
    </row>
    <row r="48" spans="1:7" x14ac:dyDescent="0.3">
      <c r="A48" s="43" t="s">
        <v>57</v>
      </c>
      <c r="B48" s="43">
        <f>220*4.3</f>
        <v>946</v>
      </c>
      <c r="C48" s="41"/>
      <c r="G48"/>
    </row>
    <row r="49" spans="1:11" x14ac:dyDescent="0.3">
      <c r="A49" s="65" t="s">
        <v>53</v>
      </c>
      <c r="B49" s="43">
        <f>B48-B21</f>
        <v>632</v>
      </c>
      <c r="C49" s="41"/>
      <c r="G49"/>
    </row>
    <row r="50" spans="1:11" x14ac:dyDescent="0.3">
      <c r="A50" s="66"/>
      <c r="B50" s="32">
        <f>B21/B48</f>
        <v>0.33192389006342493</v>
      </c>
      <c r="C50" s="41"/>
      <c r="G50"/>
    </row>
    <row r="51" spans="1:11" ht="15" thickBot="1" x14ac:dyDescent="0.35">
      <c r="A51" s="17"/>
      <c r="B51" s="41"/>
      <c r="C51" s="41"/>
      <c r="G51"/>
    </row>
    <row r="52" spans="1:11" x14ac:dyDescent="0.3">
      <c r="A52" s="57" t="s">
        <v>52</v>
      </c>
      <c r="B52" s="58"/>
      <c r="C52" s="58"/>
      <c r="D52" s="58"/>
      <c r="E52" s="58"/>
      <c r="F52" s="59"/>
      <c r="K52" s="14"/>
    </row>
    <row r="53" spans="1:11" x14ac:dyDescent="0.3">
      <c r="A53" s="46" t="s">
        <v>34</v>
      </c>
      <c r="B53" s="47">
        <f>B23/48</f>
        <v>13.102916666666667</v>
      </c>
      <c r="C53" s="50" t="s">
        <v>35</v>
      </c>
      <c r="D53" s="6"/>
      <c r="E53" s="6"/>
      <c r="F53" s="33"/>
      <c r="G53"/>
      <c r="J53" s="14"/>
    </row>
    <row r="54" spans="1:11" x14ac:dyDescent="0.3">
      <c r="A54" s="34"/>
      <c r="B54" s="8"/>
      <c r="C54" s="8"/>
      <c r="D54" s="8"/>
      <c r="E54" s="6"/>
      <c r="F54" s="33"/>
      <c r="K54" s="14"/>
    </row>
    <row r="55" spans="1:11" x14ac:dyDescent="0.3">
      <c r="A55" s="53" t="s">
        <v>36</v>
      </c>
      <c r="B55" s="54"/>
      <c r="C55" s="8"/>
      <c r="D55" s="8"/>
      <c r="E55" s="6"/>
      <c r="F55" s="33"/>
      <c r="K55" s="14"/>
    </row>
    <row r="56" spans="1:11" x14ac:dyDescent="0.3">
      <c r="A56" s="35" t="s">
        <v>37</v>
      </c>
      <c r="B56" s="4">
        <v>10</v>
      </c>
      <c r="C56" s="49" t="s">
        <v>38</v>
      </c>
      <c r="D56" s="49"/>
      <c r="E56" s="49"/>
      <c r="F56" s="33"/>
      <c r="K56" s="14"/>
    </row>
    <row r="57" spans="1:11" x14ac:dyDescent="0.3">
      <c r="A57" s="35" t="s">
        <v>39</v>
      </c>
      <c r="B57" s="4">
        <f>B28*B29</f>
        <v>200</v>
      </c>
      <c r="C57" s="64" t="s">
        <v>40</v>
      </c>
      <c r="D57" s="64"/>
      <c r="E57" s="64"/>
      <c r="F57" s="33"/>
      <c r="K57" s="14"/>
    </row>
    <row r="58" spans="1:11" x14ac:dyDescent="0.3">
      <c r="A58" s="35" t="s">
        <v>41</v>
      </c>
      <c r="B58" s="4">
        <v>1.1319999999999999</v>
      </c>
      <c r="C58" s="64" t="s">
        <v>33</v>
      </c>
      <c r="D58" s="64"/>
      <c r="E58" s="64"/>
      <c r="F58" s="33"/>
      <c r="K58" s="14"/>
    </row>
    <row r="59" spans="1:11" x14ac:dyDescent="0.3">
      <c r="A59" s="36" t="s">
        <v>42</v>
      </c>
      <c r="B59" s="24">
        <f>B53</f>
        <v>13.102916666666667</v>
      </c>
      <c r="C59" s="64" t="s">
        <v>43</v>
      </c>
      <c r="D59" s="64"/>
      <c r="E59" s="64"/>
      <c r="F59" s="33"/>
      <c r="K59" s="14"/>
    </row>
    <row r="60" spans="1:11" ht="15" thickBot="1" x14ac:dyDescent="0.35">
      <c r="A60" s="37" t="s">
        <v>60</v>
      </c>
      <c r="B60" s="38">
        <f>B56/(((B59*B56)/B57)^B58)</f>
        <v>16.140069590193033</v>
      </c>
      <c r="C60" s="39"/>
      <c r="D60" s="39"/>
      <c r="E60" s="51"/>
      <c r="F60" s="40"/>
      <c r="K60" s="14"/>
    </row>
    <row r="61" spans="1:11" x14ac:dyDescent="0.3">
      <c r="C61"/>
      <c r="D61"/>
      <c r="K61" s="14"/>
    </row>
  </sheetData>
  <mergeCells count="14">
    <mergeCell ref="A1:F1"/>
    <mergeCell ref="A20:B20"/>
    <mergeCell ref="A25:B25"/>
    <mergeCell ref="A32:C32"/>
    <mergeCell ref="B37:C37"/>
    <mergeCell ref="C57:E57"/>
    <mergeCell ref="C58:E58"/>
    <mergeCell ref="C59:E59"/>
    <mergeCell ref="A39:B39"/>
    <mergeCell ref="A47:B47"/>
    <mergeCell ref="A43:A45"/>
    <mergeCell ref="A55:B55"/>
    <mergeCell ref="A49:A50"/>
    <mergeCell ref="A52:F52"/>
  </mergeCells>
  <conditionalFormatting sqref="B45">
    <cfRule type="cellIs" dxfId="5" priority="4" operator="between">
      <formula>0.2</formula>
      <formula>0.15</formula>
    </cfRule>
    <cfRule type="cellIs" dxfId="4" priority="5" operator="greaterThan">
      <formula>0.2</formula>
    </cfRule>
    <cfRule type="cellIs" dxfId="3" priority="7" operator="lessThan">
      <formula>0.15</formula>
    </cfRule>
  </conditionalFormatting>
  <conditionalFormatting sqref="B50">
    <cfRule type="cellIs" dxfId="2" priority="1" operator="between">
      <formula>0.2</formula>
      <formula>0.15</formula>
    </cfRule>
    <cfRule type="cellIs" dxfId="1" priority="2" operator="greaterThan">
      <formula>0.2</formula>
    </cfRule>
    <cfRule type="cellIs" dxfId="0" priority="3" operator="lessThan">
      <formula>0.15</formula>
    </cfRule>
  </conditionalFormatting>
  <pageMargins left="0.7" right="0.7" top="0.75" bottom="0.75" header="0.3" footer="0.3"/>
  <pageSetup paperSize="9" orientation="portrait" r:id="rId1"/>
  <ignoredErrors>
    <ignoredError sqref="B59:B60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Rectiverter</vt:lpstr>
      <vt:lpstr>Calculo Rectificador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Cardamone</dc:creator>
  <cp:lastModifiedBy>Hugo Cardamone</cp:lastModifiedBy>
  <dcterms:created xsi:type="dcterms:W3CDTF">2025-01-31T12:58:46Z</dcterms:created>
  <dcterms:modified xsi:type="dcterms:W3CDTF">2025-07-04T18:39:39Z</dcterms:modified>
</cp:coreProperties>
</file>